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55" windowWidth="15180" windowHeight="7485"/>
  </bookViews>
  <sheets>
    <sheet name="73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9" i="1" l="1"/>
  <c r="C18" i="1" l="1"/>
  <c r="C17" i="1"/>
  <c r="C15" i="1"/>
  <c r="F7" i="1" l="1"/>
  <c r="F13" i="1" s="1"/>
  <c r="F6" i="1"/>
  <c r="C14" i="1" s="1"/>
  <c r="F9" i="1" l="1"/>
  <c r="C13" i="1" s="1"/>
  <c r="C20" i="1" l="1"/>
  <c r="C16" i="1" l="1"/>
  <c r="F12" i="1" s="1"/>
  <c r="C24" i="1" l="1"/>
  <c r="F10" i="1" s="1"/>
  <c r="C25" i="1"/>
  <c r="F11" i="1" l="1"/>
  <c r="C21" i="1"/>
  <c r="D21" i="1" l="1"/>
  <c r="C23" i="1"/>
</calcChain>
</file>

<file path=xl/sharedStrings.xml><?xml version="1.0" encoding="utf-8"?>
<sst xmlns="http://schemas.openxmlformats.org/spreadsheetml/2006/main" count="38" uniqueCount="36">
  <si>
    <t>TRIP</t>
  </si>
  <si>
    <t>APU</t>
  </si>
  <si>
    <t>TAXI</t>
  </si>
  <si>
    <t>EXTRA</t>
  </si>
  <si>
    <t>INTERNATIONAL?</t>
  </si>
  <si>
    <t>HOLDING</t>
  </si>
  <si>
    <t>ALTERNATE (NM)</t>
  </si>
  <si>
    <t>ALTERNATE</t>
  </si>
  <si>
    <t>CONTINGENCY</t>
  </si>
  <si>
    <t>FUEL ON BOARD</t>
  </si>
  <si>
    <t>WIND COMPONENT</t>
  </si>
  <si>
    <t>TAS</t>
  </si>
  <si>
    <t>APU TIME (MINS)</t>
  </si>
  <si>
    <t>TAXI TIME (MINS)</t>
  </si>
  <si>
    <t>CONTINGENCY (MINS)</t>
  </si>
  <si>
    <t>EXTRA (LB)</t>
  </si>
  <si>
    <t>Notes:</t>
  </si>
  <si>
    <t>Fuel in pounds (LB).</t>
  </si>
  <si>
    <t>Times in Minutes (MINS).</t>
  </si>
  <si>
    <t>NO</t>
  </si>
  <si>
    <t>TIME TO EMPTY (MINS)</t>
  </si>
  <si>
    <t>RESERVE TIME (MINS)</t>
  </si>
  <si>
    <t>ALTERNATE TIME (MINS)</t>
  </si>
  <si>
    <t>GS</t>
  </si>
  <si>
    <t>LANDING FUEL</t>
  </si>
  <si>
    <t>MINIMUM RESERVES</t>
  </si>
  <si>
    <t>Cost Index: 20</t>
  </si>
  <si>
    <t>F.A.R Rules.</t>
  </si>
  <si>
    <t>BOEING 737-900</t>
  </si>
  <si>
    <t>Version 1.0</t>
  </si>
  <si>
    <t>Larry Bueno.</t>
  </si>
  <si>
    <t>Not for real flight.</t>
  </si>
  <si>
    <t>ISLAND RESERVE</t>
  </si>
  <si>
    <t>T.O FUEL</t>
  </si>
  <si>
    <t>EET (MINS)</t>
  </si>
  <si>
    <t>TRIP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</si>
</sst>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0" fontId="2" fillId="0" borderId="0" xfId="0" applyFont="1"/>
    <xf numFmtId="43" fontId="2" fillId="0" borderId="0" xfId="1" applyFont="1"/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2" fillId="4" borderId="1" xfId="1" applyNumberFormat="1" applyFont="1" applyFill="1" applyBorder="1" applyProtection="1">
      <protection locked="0"/>
    </xf>
    <xf numFmtId="43" fontId="2" fillId="4" borderId="1" xfId="1" applyFont="1" applyFill="1" applyBorder="1" applyAlignment="1" applyProtection="1">
      <alignment horizontal="right"/>
      <protection locked="0"/>
    </xf>
    <xf numFmtId="164" fontId="2" fillId="4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Protection="1">
      <protection hidden="1"/>
    </xf>
    <xf numFmtId="0" fontId="2" fillId="0" borderId="0" xfId="0" applyFont="1" applyProtection="1">
      <protection hidden="1"/>
    </xf>
    <xf numFmtId="164" fontId="2" fillId="3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164" fontId="3" fillId="2" borderId="2" xfId="1" applyNumberFormat="1" applyFont="1" applyFill="1" applyBorder="1" applyProtection="1">
      <protection hidden="1"/>
    </xf>
    <xf numFmtId="0" fontId="5" fillId="0" borderId="5" xfId="0" applyFont="1" applyBorder="1" applyAlignment="1" applyProtection="1">
      <alignment horizontal="center"/>
      <protection hidden="1"/>
    </xf>
    <xf numFmtId="43" fontId="0" fillId="0" borderId="0" xfId="1" applyFont="1" applyProtection="1">
      <protection hidden="1"/>
    </xf>
    <xf numFmtId="41" fontId="2" fillId="3" borderId="1" xfId="1" applyNumberFormat="1" applyFont="1" applyFill="1" applyBorder="1" applyProtection="1">
      <protection hidden="1"/>
    </xf>
    <xf numFmtId="37" fontId="2" fillId="3" borderId="1" xfId="1" applyNumberFormat="1" applyFont="1" applyFill="1" applyBorder="1" applyProtection="1">
      <protection hidden="1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6699FF"/>
      <color rgb="FF3366FF"/>
      <color rgb="FF0000FF"/>
      <color rgb="FFFFFFFF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5"/>
  <sheetViews>
    <sheetView tabSelected="1" topLeftCell="A7" workbookViewId="0">
      <selection activeCell="B6" sqref="B6"/>
    </sheetView>
  </sheetViews>
  <sheetFormatPr defaultColWidth="11.42578125" defaultRowHeight="15" x14ac:dyDescent="0.25"/>
  <cols>
    <col min="2" max="2" width="17.140625" customWidth="1"/>
    <col min="3" max="3" width="11.5703125" style="1" bestFit="1" customWidth="1"/>
    <col min="4" max="4" width="16" bestFit="1" customWidth="1"/>
    <col min="5" max="5" width="19.42578125" customWidth="1"/>
    <col min="6" max="6" width="8.85546875" customWidth="1"/>
    <col min="7" max="7" width="17.5703125" customWidth="1"/>
  </cols>
  <sheetData>
    <row r="2" spans="2:7" ht="15.75" thickBot="1" x14ac:dyDescent="0.3"/>
    <row r="3" spans="2:7" ht="16.5" thickTop="1" thickBot="1" x14ac:dyDescent="0.3">
      <c r="B3" s="23" t="s">
        <v>28</v>
      </c>
      <c r="C3" s="24"/>
    </row>
    <row r="4" spans="2:7" ht="15.75" thickTop="1" x14ac:dyDescent="0.25"/>
    <row r="5" spans="2:7" x14ac:dyDescent="0.25">
      <c r="B5" s="5" t="s">
        <v>35</v>
      </c>
      <c r="C5" s="10">
        <v>3317</v>
      </c>
      <c r="D5" s="2"/>
      <c r="E5" s="5" t="s">
        <v>10</v>
      </c>
      <c r="F5" s="12">
        <v>0</v>
      </c>
    </row>
    <row r="6" spans="2:7" x14ac:dyDescent="0.25">
      <c r="B6" s="5" t="s">
        <v>6</v>
      </c>
      <c r="C6" s="10">
        <v>150</v>
      </c>
      <c r="D6" s="2"/>
      <c r="E6" s="5" t="s">
        <v>11</v>
      </c>
      <c r="F6" s="13">
        <f>450</f>
        <v>450</v>
      </c>
    </row>
    <row r="7" spans="2:7" x14ac:dyDescent="0.25">
      <c r="B7" s="5" t="s">
        <v>4</v>
      </c>
      <c r="C7" s="11" t="s">
        <v>19</v>
      </c>
      <c r="D7" s="2"/>
      <c r="E7" s="5" t="s">
        <v>23</v>
      </c>
      <c r="F7" s="13">
        <f>450+(F5)</f>
        <v>450</v>
      </c>
    </row>
    <row r="8" spans="2:7" x14ac:dyDescent="0.25">
      <c r="B8" s="5" t="s">
        <v>12</v>
      </c>
      <c r="C8" s="10">
        <v>10</v>
      </c>
      <c r="D8" s="2"/>
      <c r="F8" s="17"/>
    </row>
    <row r="9" spans="2:7" x14ac:dyDescent="0.25">
      <c r="B9" s="5" t="s">
        <v>13</v>
      </c>
      <c r="C9" s="10">
        <v>10</v>
      </c>
      <c r="E9" s="5" t="s">
        <v>34</v>
      </c>
      <c r="F9" s="13">
        <f>(C5/F7)*60+10</f>
        <v>452.26666666666671</v>
      </c>
      <c r="G9" s="2"/>
    </row>
    <row r="10" spans="2:7" x14ac:dyDescent="0.25">
      <c r="B10" s="5" t="s">
        <v>32</v>
      </c>
      <c r="C10" s="12" t="s">
        <v>19</v>
      </c>
      <c r="E10" s="5" t="s">
        <v>21</v>
      </c>
      <c r="F10" s="21">
        <f>C24/84</f>
        <v>75</v>
      </c>
      <c r="G10" s="2"/>
    </row>
    <row r="11" spans="2:7" x14ac:dyDescent="0.25">
      <c r="B11" s="5" t="s">
        <v>15</v>
      </c>
      <c r="C11" s="12">
        <v>0</v>
      </c>
      <c r="E11" s="5" t="s">
        <v>20</v>
      </c>
      <c r="F11" s="22">
        <f>F9+F10</f>
        <v>527.26666666666665</v>
      </c>
    </row>
    <row r="12" spans="2:7" x14ac:dyDescent="0.25">
      <c r="B12" s="2"/>
      <c r="C12" s="3"/>
      <c r="D12" s="2"/>
      <c r="E12" s="5" t="s">
        <v>14</v>
      </c>
      <c r="F12" s="22">
        <f>C16/84</f>
        <v>0</v>
      </c>
    </row>
    <row r="13" spans="2:7" x14ac:dyDescent="0.25">
      <c r="B13" s="5" t="s">
        <v>0</v>
      </c>
      <c r="C13" s="13">
        <f>SUM(6300)+((IF(F9&lt;60,105,84)*(F9-60)))</f>
        <v>39250.400000000001</v>
      </c>
      <c r="D13" s="14"/>
      <c r="E13" s="5" t="s">
        <v>22</v>
      </c>
      <c r="F13" s="13">
        <f>((C6/F7)*60)+10</f>
        <v>30</v>
      </c>
    </row>
    <row r="14" spans="2:7" x14ac:dyDescent="0.25">
      <c r="B14" s="5" t="s">
        <v>7</v>
      </c>
      <c r="C14" s="13">
        <f>SUM((((C6/F6)*60)+10)*84)</f>
        <v>2520</v>
      </c>
      <c r="D14" s="14"/>
    </row>
    <row r="15" spans="2:7" x14ac:dyDescent="0.25">
      <c r="B15" s="5" t="s">
        <v>5</v>
      </c>
      <c r="C15" s="13">
        <f>IF(C7="YES",30*84,45*84)</f>
        <v>3780</v>
      </c>
      <c r="D15" s="14"/>
      <c r="E15" s="2"/>
      <c r="F15" s="2"/>
      <c r="G15" s="2"/>
    </row>
    <row r="16" spans="2:7" s="4" customFormat="1" ht="17.25" customHeight="1" x14ac:dyDescent="0.25">
      <c r="B16" s="5" t="s">
        <v>8</v>
      </c>
      <c r="C16" s="15" t="str">
        <f>IF(C7="NO","0",C13*10%)</f>
        <v>0</v>
      </c>
      <c r="D16" s="14"/>
    </row>
    <row r="17" spans="2:7" ht="15.75" x14ac:dyDescent="0.25">
      <c r="B17" s="5" t="s">
        <v>1</v>
      </c>
      <c r="C17" s="13">
        <f>+C8*3.8</f>
        <v>38</v>
      </c>
      <c r="D17" s="16"/>
    </row>
    <row r="18" spans="2:7" x14ac:dyDescent="0.25">
      <c r="B18" s="5" t="s">
        <v>2</v>
      </c>
      <c r="C18" s="13">
        <f>+C9*46</f>
        <v>460</v>
      </c>
      <c r="D18" s="17"/>
    </row>
    <row r="19" spans="2:7" x14ac:dyDescent="0.25">
      <c r="B19" s="5" t="s">
        <v>32</v>
      </c>
      <c r="C19" s="15" t="str">
        <f>IF(C10="NO","0",120*84)</f>
        <v>0</v>
      </c>
      <c r="D19" s="17"/>
    </row>
    <row r="20" spans="2:7" ht="15.75" thickBot="1" x14ac:dyDescent="0.3">
      <c r="B20" s="5" t="s">
        <v>3</v>
      </c>
      <c r="C20" s="15">
        <f>C11</f>
        <v>0</v>
      </c>
      <c r="D20" s="17"/>
    </row>
    <row r="21" spans="2:7" ht="16.5" thickBot="1" x14ac:dyDescent="0.3">
      <c r="B21" s="6" t="s">
        <v>9</v>
      </c>
      <c r="C21" s="18">
        <f>SUM(C13:C20)</f>
        <v>46048.4</v>
      </c>
      <c r="D21" s="19" t="str">
        <f>IF(C21&lt;=46056,"OK","EXCEEDS MAX FUEL")</f>
        <v>OK</v>
      </c>
    </row>
    <row r="22" spans="2:7" x14ac:dyDescent="0.25">
      <c r="C22" s="20"/>
      <c r="D22" s="17"/>
    </row>
    <row r="23" spans="2:7" x14ac:dyDescent="0.25">
      <c r="B23" s="5" t="s">
        <v>33</v>
      </c>
      <c r="C23" s="13">
        <f>C21-(C17+C18)</f>
        <v>45550.400000000001</v>
      </c>
      <c r="D23" s="17"/>
    </row>
    <row r="24" spans="2:7" x14ac:dyDescent="0.25">
      <c r="B24" s="5" t="s">
        <v>24</v>
      </c>
      <c r="C24" s="13">
        <f>C14+C15+C16+C20</f>
        <v>6300</v>
      </c>
      <c r="D24" s="17"/>
    </row>
    <row r="25" spans="2:7" x14ac:dyDescent="0.25">
      <c r="B25" s="5" t="s">
        <v>25</v>
      </c>
      <c r="C25" s="13">
        <f>C14+C15</f>
        <v>6300</v>
      </c>
      <c r="D25" s="17"/>
    </row>
    <row r="27" spans="2:7" x14ac:dyDescent="0.25">
      <c r="B27" s="7" t="s">
        <v>16</v>
      </c>
      <c r="C27" s="8"/>
      <c r="D27" s="2"/>
    </row>
    <row r="28" spans="2:7" x14ac:dyDescent="0.25">
      <c r="B28" t="s">
        <v>27</v>
      </c>
      <c r="D28" s="8"/>
      <c r="E28" s="8"/>
      <c r="F28" s="8"/>
      <c r="G28" s="8"/>
    </row>
    <row r="29" spans="2:7" x14ac:dyDescent="0.25">
      <c r="B29" s="9" t="s">
        <v>17</v>
      </c>
      <c r="C29" s="9"/>
      <c r="E29" s="9"/>
      <c r="F29" s="9"/>
      <c r="G29" s="9"/>
    </row>
    <row r="30" spans="2:7" x14ac:dyDescent="0.25">
      <c r="B30" s="9" t="s">
        <v>18</v>
      </c>
      <c r="C30" s="9"/>
      <c r="D30" s="9"/>
      <c r="E30" s="9"/>
      <c r="F30" s="9"/>
      <c r="G30" s="9"/>
    </row>
    <row r="31" spans="2:7" x14ac:dyDescent="0.25">
      <c r="B31" s="9" t="s">
        <v>26</v>
      </c>
      <c r="C31"/>
      <c r="D31" s="9"/>
      <c r="F31" s="9"/>
      <c r="G31" s="9"/>
    </row>
    <row r="32" spans="2:7" x14ac:dyDescent="0.25">
      <c r="B32" s="9" t="s">
        <v>31</v>
      </c>
      <c r="C32" s="9"/>
      <c r="D32" s="9"/>
    </row>
    <row r="33" spans="2:2" x14ac:dyDescent="0.25">
      <c r="B33" s="9" t="s">
        <v>29</v>
      </c>
    </row>
    <row r="35" spans="2:2" x14ac:dyDescent="0.25">
      <c r="B35" s="9" t="s">
        <v>30</v>
      </c>
    </row>
  </sheetData>
  <sheetProtection password="B7B9" sheet="1" objects="1" scenarios="1"/>
  <scenarios current="0">
    <scenario name="Alert" locked="1" count="1" user="Larry" comment="Created by Larry on 6/5/2012">
      <inputCells r="C25" val="not ok"/>
    </scenario>
  </scenarios>
  <mergeCells count="1">
    <mergeCell ref="B3:C3"/>
  </mergeCells>
  <conditionalFormatting sqref="C21">
    <cfRule type="cellIs" dxfId="1" priority="1" operator="lessThanOrEqual">
      <formula>46056</formula>
    </cfRule>
    <cfRule type="cellIs" dxfId="0" priority="2" operator="greaterThan">
      <formula>46056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738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Larry</cp:lastModifiedBy>
  <dcterms:created xsi:type="dcterms:W3CDTF">2012-06-04T17:08:34Z</dcterms:created>
  <dcterms:modified xsi:type="dcterms:W3CDTF">2013-10-17T09:56:09Z</dcterms:modified>
</cp:coreProperties>
</file>